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СЕССИИ\2025\11.09.2025 очередное\Реш. №46-408 от 11.09.2025, Реш. № 142 от 11.09..2025 Свод Бюджет № 10\"/>
    </mc:Choice>
  </mc:AlternateContent>
  <bookViews>
    <workbookView xWindow="-120" yWindow="-120" windowWidth="29040" windowHeight="15720"/>
  </bookViews>
  <sheets>
    <sheet name="Приложение по Безвозмездным" sheetId="1" r:id="rId1"/>
  </sheets>
  <definedNames>
    <definedName name="APPT" localSheetId="0">'Приложение по Безвозмездным'!#REF!</definedName>
    <definedName name="FIO" localSheetId="0">'Приложение по Безвозмездным'!#REF!</definedName>
    <definedName name="LAST_CELL" localSheetId="0">'Приложение по Безвозмездным'!#REF!</definedName>
    <definedName name="SIGN" localSheetId="0">'Приложение по Безвозмездным'!#REF!</definedName>
    <definedName name="_xlnm.Print_Titles" localSheetId="0">'Приложение по Безвозмездным'!$10:$11</definedName>
    <definedName name="_xlnm.Print_Area" localSheetId="0">'Приложение по Безвозмездным'!$A$1:$F$91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8" i="1" l="1"/>
  <c r="D91" i="1"/>
  <c r="D90" i="1"/>
  <c r="F88" i="1"/>
  <c r="E88" i="1"/>
  <c r="D88" i="1"/>
  <c r="D87" i="1"/>
  <c r="F84" i="1"/>
  <c r="E84" i="1"/>
  <c r="D84" i="1"/>
  <c r="E83" i="1"/>
  <c r="D83" i="1"/>
  <c r="F79" i="1"/>
  <c r="E79" i="1"/>
  <c r="D79" i="1"/>
  <c r="D78" i="1"/>
  <c r="D77" i="1"/>
  <c r="D75" i="1"/>
  <c r="D74" i="1"/>
  <c r="D73" i="1"/>
  <c r="F70" i="1"/>
  <c r="E70" i="1"/>
  <c r="D70" i="1"/>
  <c r="F69" i="1"/>
  <c r="E69" i="1"/>
  <c r="D69" i="1"/>
  <c r="F68" i="1"/>
  <c r="E68" i="1"/>
  <c r="D68" i="1"/>
  <c r="F67" i="1"/>
  <c r="E67" i="1"/>
  <c r="D67" i="1"/>
  <c r="F66" i="1"/>
  <c r="E66" i="1"/>
  <c r="D66" i="1"/>
  <c r="F65" i="1"/>
  <c r="E65" i="1"/>
  <c r="D65" i="1"/>
  <c r="F64" i="1"/>
  <c r="E64" i="1"/>
  <c r="D64" i="1"/>
  <c r="F62" i="1"/>
  <c r="E62" i="1"/>
  <c r="D62" i="1"/>
  <c r="F60" i="1"/>
  <c r="E60" i="1"/>
  <c r="D60" i="1"/>
  <c r="D59" i="1"/>
  <c r="F58" i="1"/>
  <c r="E58" i="1"/>
  <c r="D58" i="1"/>
  <c r="F57" i="1"/>
  <c r="E57" i="1"/>
  <c r="D57" i="1"/>
  <c r="D56" i="1"/>
  <c r="F54" i="1"/>
  <c r="E54" i="1"/>
  <c r="D54" i="1"/>
  <c r="F53" i="1"/>
  <c r="E53" i="1"/>
  <c r="D53" i="1"/>
  <c r="D52" i="1"/>
  <c r="F51" i="1"/>
  <c r="E51" i="1"/>
  <c r="D51" i="1"/>
  <c r="F50" i="1"/>
  <c r="E50" i="1"/>
  <c r="D50" i="1"/>
  <c r="D47" i="1"/>
  <c r="F45" i="1"/>
  <c r="E45" i="1"/>
  <c r="D45" i="1"/>
  <c r="F42" i="1"/>
  <c r="E42" i="1"/>
  <c r="D42" i="1"/>
  <c r="E41" i="1"/>
  <c r="D41" i="1"/>
  <c r="D39" i="1"/>
  <c r="F34" i="1"/>
  <c r="E34" i="1"/>
  <c r="D34" i="1"/>
  <c r="F33" i="1"/>
  <c r="E33" i="1"/>
  <c r="D33" i="1"/>
  <c r="F31" i="1"/>
  <c r="E31" i="1"/>
  <c r="D31" i="1"/>
  <c r="F28" i="1"/>
  <c r="E28" i="1"/>
  <c r="D27" i="1"/>
  <c r="F24" i="1"/>
  <c r="D24" i="1"/>
  <c r="D19" i="1"/>
  <c r="F18" i="1"/>
  <c r="E18" i="1"/>
  <c r="D18" i="1"/>
  <c r="D13" i="1" s="1"/>
  <c r="D12" i="1" s="1"/>
  <c r="D16" i="1"/>
  <c r="F15" i="1"/>
  <c r="E15" i="1"/>
  <c r="D15" i="1"/>
  <c r="F13" i="1"/>
  <c r="E13" i="1"/>
  <c r="F12" i="1"/>
  <c r="E12" i="1"/>
</calcChain>
</file>

<file path=xl/sharedStrings.xml><?xml version="1.0" encoding="utf-8"?>
<sst xmlns="http://schemas.openxmlformats.org/spreadsheetml/2006/main" count="174" uniqueCount="139">
  <si>
    <t>Утверждено</t>
  </si>
  <si>
    <t xml:space="preserve">решением Свободненского </t>
  </si>
  <si>
    <t>городского Совета народных</t>
  </si>
  <si>
    <t>депутатов</t>
  </si>
  <si>
    <t xml:space="preserve">Приложение    № 1 к решению </t>
  </si>
  <si>
    <t>Прогнозируемый объём безвозмездных поступлений городского бюджета по кодам видов и подвидов доходов на 2025 год и плановый период 2026 и 2027 годов</t>
  </si>
  <si>
    <t>(рублей)</t>
  </si>
  <si>
    <t>КВД</t>
  </si>
  <si>
    <t>Наименование кодов доходов</t>
  </si>
  <si>
    <t>2025 год</t>
  </si>
  <si>
    <t>Плановый период</t>
  </si>
  <si>
    <t>2026 год</t>
  </si>
  <si>
    <t>2027 год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</si>
  <si>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</si>
  <si>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</si>
  <si>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</si>
  <si>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</si>
  <si>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 том числе:</t>
  </si>
  <si>
    <t>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</si>
  <si>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</si>
  <si>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</si>
  <si>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</si>
  <si>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2 02 19999 04 0000 150</t>
  </si>
  <si>
    <t>Прочие дотации бюджетам городских округов</t>
  </si>
  <si>
    <t>2 02 20000 00 0000 150</t>
  </si>
  <si>
    <t>Субсидии бюджетам бюджетной системы Российской Федерации (межбюджетные субсидии)</t>
  </si>
  <si>
    <t xml:space="preserve">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</si>
  <si>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</si>
  <si>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</si>
  <si>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</si>
  <si>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</si>
  <si>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</si>
  <si>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2 02 25021 00 0000 150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</si>
  <si>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</si>
  <si>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 xml:space="preserve"> 2 02 25081 04 0000 150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</si>
  <si>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</si>
  <si>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2 02 25417 04 0000 150</t>
  </si>
  <si>
    <t>Субсидии бюджетам городских округов на финансовое обеспечение дорожной деятельности опорных населенных пунктов от 20 тысяч человек Дальневосточного федерального округа</t>
  </si>
  <si>
    <t>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</si>
  <si>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</si>
  <si>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2 02 25454 04 0000 150 </t>
  </si>
  <si>
    <t>Субсидии бюджетам городских округов на создание модельных муниципальных библиотек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</si>
  <si>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</si>
  <si>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</si>
  <si>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2 02 25505 04 0000 150</t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</si>
  <si>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</si>
  <si>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2 02 25511 04 0000 150</t>
  </si>
  <si>
    <t>Субсидии бюджетам городских округов на проведение комплексных кадастровых работ</t>
  </si>
  <si>
    <t>2 02 25514 04 0000 150</t>
  </si>
  <si>
    <t>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</si>
  <si>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</si>
  <si>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</si>
  <si>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2 02 25753 04 0000 150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</si>
  <si>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</si>
  <si>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2 02 29999 04 0000 150</t>
  </si>
  <si>
    <t>Прочие субсидии бюджетам городских округов</t>
  </si>
  <si>
    <t xml:space="preserve">Субсидии бюджетам городских округов на частичную оплату стоимости путевок для детей работающих граждан в организации отдыха и оздоровления детей в каникулярное время </t>
  </si>
  <si>
    <t>Субсидии бюджетам городских округов на реализацию мероприятий по дополнительному финансовому обеспечению деятельности групп продленного дня в муниципальных образовательных организациях для обучающихся начальных классов</t>
  </si>
  <si>
    <t>Субсидии бюджетам городских округов на 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</si>
  <si>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общеобразовательных организаций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</si>
  <si>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дошкольных общеобразовательных организаций</t>
  </si>
  <si>
    <t>Субсидии бюджетам муниципальных образований на проведение комплексных кадастровых работ</t>
  </si>
  <si>
    <t>Субсидии бюджетам муниципальных образований на софинансирование расходов, связанных с развитием аппаратно-программного комплекса "Безопасный город"</t>
  </si>
  <si>
    <t xml:space="preserve">Субсидии бюджетам городских округов на финансовое 	обеспечение 		дорожной деятельности 		опорных 	населенных пунктов 	от 			20 	тысяч 		человек Дальневосточного федерального округа  </t>
  </si>
  <si>
    <t xml:space="preserve"> 2 02 29999 04 0000 150</t>
  </si>
  <si>
    <t>Субсидия бюджетам муниципальных образований на 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</si>
  <si>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Субсидия бюджетам муниципальных образований на региональную поддержку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</si>
  <si>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Субсидия бюджетам муниципальных образований на корректировку документов территориального планирования и градостроительного зонирования муниципального уровня</t>
  </si>
  <si>
    <t>Субсидия бюджетам муниципальных образований на софинансирование мероприятий, направленных на модернизацию коммунальной инфраструктуры</t>
  </si>
  <si>
    <t>Субсидия бюджетам муниципальных образований на обустройство остановок для школьных маршрутов, а также освещение улично-дорожной сети населенных пунктов Амурской области</t>
  </si>
  <si>
    <t xml:space="preserve">Субсидия местным бюджетам на реализацию мероприятий по ремонту фасадов и (или) крыш зданий, строений и иных сооружений.
</t>
  </si>
  <si>
    <t>Субсидия местным бюджетам на софинасирование проведения мероприятий по замене в общеобразовательных организациях деревянных окон на металлопластиковые</t>
  </si>
  <si>
    <t>Субсидия бюджетам муниципальных образований на софинансирование мероприятий по созданию школьного кафе в общеобразовательных организациях</t>
  </si>
  <si>
    <t>2 02 30000 00 0000 150</t>
  </si>
  <si>
    <t>Субвенции бюджетам бюджетной системы Российской Федерации</t>
  </si>
  <si>
    <t>2 02 30027 04 0000 150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</si>
  <si>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</si>
  <si>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</si>
  <si>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</si>
  <si>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2 02 35082 04 0000 150 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</si>
  <si>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</si>
  <si>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</si>
  <si>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</si>
  <si>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</si>
  <si>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</si>
  <si>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</si>
  <si>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</si>
  <si>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2 02 39999 04 0000 150</t>
  </si>
  <si>
    <t>Прочие субвенции бюджетам городских округов</t>
  </si>
  <si>
    <t>Субвенции бюджетам городских округов на 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</si>
  <si>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планируется). 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</si>
  <si>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</si>
  <si>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 xml:space="preserve">2 02 39999 04 0000 150 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</si>
  <si>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</si>
  <si>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городских округов на финансовое обеспечение государственных полномочий по организационному обеспечению деятельности административных комиссий</t>
  </si>
  <si>
    <t>Субвенции бюджетам городских округов на 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</si>
  <si>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Субвенции бюджетам городских округов на финансовое обеспечение государственных полномочий по компенсации выпадающих доходов теплоснабжающих организаций</t>
  </si>
  <si>
    <t>Субвенции бюджетам городских округов на финансовое обеспечение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</si>
  <si>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указанных в статьях 29 и 30 Гражданского кодекса Российской Федерации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</si>
  <si>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</si>
  <si>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Субвенции бюджетам городских округов на 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местностей".</t>
  </si>
  <si>
    <t>Субвенции бюджетам городских округов на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</si>
  <si>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Субвенции бюджетам городских округов на 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</si>
  <si>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Субвенции бюджетам городских округов на 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</si>
  <si>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Субвенция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</si>
  <si>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</si>
  <si>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</si>
  <si>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Субвенции бюджетам муниципальных образований на организацию бесплатного горячего питания обучающихся в муниципальных образовательных организациях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</si>
  <si>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 xml:space="preserve">Субвенции местным бюджетам на финансовое обеспечение государственного полномочия Амурской области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 </t>
  </si>
  <si>
    <t>Субвенции местным бюджетам 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Федерации.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</si>
  <si>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</si>
  <si>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2 02 40000 00 0000 150</t>
  </si>
  <si>
    <t>Иные межбюджетные трансферты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</si>
  <si>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</si>
  <si>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</si>
  <si>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2 02 45393 04 0000 150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</si>
  <si>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</si>
  <si>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2 02 45505 04 0000 150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</si>
  <si>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</si>
  <si>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2 02 49999 04 0000 150</t>
  </si>
  <si>
    <t>Прочие межбюджетные трансферты, передаваемые бюджетам городских округов</t>
  </si>
  <si>
    <t>2 18 0000 00 00000 000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</si>
  <si>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</si>
  <si>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2 18 04000 04 0000 150</t>
  </si>
  <si>
    <t>Доходы бюджетов городских округов от возврата организациями остатков субсидий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</si>
  <si>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</si>
  <si>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</si>
  <si>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</si>
  <si>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</si>
  <si>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 xml:space="preserve">2 19 00000 00 0000 000 </t>
  </si>
  <si>
    <t>ВОЗВРАТ ОСТАТКОВ СУБСИДИЙ, СУБВЕНЦИЙ И ИНЫХ МЕЖБЮДЖЕТНЫХ ТРАНСФЕРТОВ, ИМЕЮЩИХ ЦЕЛЕВОЕ НАЗНАЧЕНИЕ, ПРОШЛЫХ ЛЕТ</t>
  </si>
  <si>
    <t xml:space="preserve">   2 19 35303 04 0000 150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</si>
  <si>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</si>
  <si>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 xml:space="preserve">   2 19 35304 04 0000 150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</si>
  <si>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</si>
  <si>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 xml:space="preserve">2 19 60010 04 0000 150 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</si>
  <si>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</si>
  <si>
    <t xml:space="preserve"> от 11 сентября 2025 года</t>
  </si>
  <si>
    <t xml:space="preserve"> № 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</si>
</sst>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\ ##0.00_);_(&quot;$&quot;* \(#\ ##0.00\);_(&quot;$&quot;* &quot;-&quot;??_);_(@_)"/>
    <numFmt numFmtId="165" formatCode="#\ ##0.00"/>
    <numFmt numFmtId="166" formatCode="#\ ##0.00_ "/>
  </numFmts>
  <fonts count="28">
    <font>
      <sz val="10"/>
      <name val="Arial"/>
      <charset val="134"/>
    </font>
    <font>
      <sz val="12"/>
      <name val="Times New Roman"/>
      <charset val="204"/>
    </font>
    <font>
      <b/>
      <sz val="12"/>
      <name val="Times New Roman"/>
      <charset val="204"/>
    </font>
    <font>
      <sz val="13"/>
      <name val="Times New Roman"/>
      <charset val="204"/>
    </font>
    <font>
      <i/>
      <sz val="12"/>
      <name val="Times New Roman"/>
      <charset val="204"/>
    </font>
    <font>
      <sz val="14"/>
      <color rgb="FF000000"/>
      <name val="Times New Roman"/>
      <charset val="204"/>
    </font>
    <font>
      <sz val="11"/>
      <name val="Calibri"/>
      <charset val="204"/>
    </font>
    <font>
      <sz val="11"/>
      <color indexed="8"/>
      <name val="Calibri"/>
      <charset val="204"/>
    </font>
    <font>
      <sz val="11"/>
      <color indexed="9"/>
      <name val="Calibri"/>
      <charset val="204"/>
    </font>
    <font>
      <sz val="11"/>
      <color indexed="62"/>
      <name val="Calibri"/>
      <charset val="204"/>
    </font>
    <font>
      <b/>
      <sz val="11"/>
      <color indexed="63"/>
      <name val="Calibri"/>
      <charset val="204"/>
    </font>
    <font>
      <b/>
      <sz val="11"/>
      <color indexed="52"/>
      <name val="Calibri"/>
      <charset val="204"/>
    </font>
    <font>
      <sz val="10"/>
      <name val="Arial"/>
      <charset val="204"/>
    </font>
    <font>
      <b/>
      <sz val="15"/>
      <color indexed="56"/>
      <name val="Calibri"/>
      <charset val="204"/>
    </font>
    <font>
      <b/>
      <sz val="13"/>
      <color indexed="56"/>
      <name val="Calibri"/>
      <charset val="204"/>
    </font>
    <font>
      <b/>
      <sz val="11"/>
      <color indexed="56"/>
      <name val="Calibri"/>
      <charset val="204"/>
    </font>
    <font>
      <b/>
      <sz val="11"/>
      <color indexed="8"/>
      <name val="Calibri"/>
      <charset val="204"/>
    </font>
    <font>
      <b/>
      <sz val="11"/>
      <color indexed="9"/>
      <name val="Calibri"/>
      <charset val="204"/>
    </font>
    <font>
      <b/>
      <sz val="18"/>
      <color indexed="56"/>
      <name val="Cambria"/>
      <charset val="204"/>
    </font>
    <font>
      <sz val="11"/>
      <color indexed="60"/>
      <name val="Calibri"/>
      <charset val="204"/>
    </font>
    <font>
      <sz val="11"/>
      <color theme="1"/>
      <name val="Calibri"/>
      <charset val="204"/>
      <scheme val="minor"/>
    </font>
    <font>
      <sz val="10"/>
      <name val="Arial Cyr"/>
      <charset val="204"/>
    </font>
    <font>
      <sz val="11"/>
      <color indexed="20"/>
      <name val="Calibri"/>
      <charset val="204"/>
    </font>
    <font>
      <i/>
      <sz val="11"/>
      <color indexed="23"/>
      <name val="Calibri"/>
      <charset val="204"/>
    </font>
    <font>
      <sz val="11"/>
      <color indexed="52"/>
      <name val="Calibri"/>
      <charset val="204"/>
    </font>
    <font>
      <sz val="11"/>
      <color indexed="10"/>
      <name val="Calibri"/>
      <charset val="204"/>
    </font>
    <font>
      <sz val="11"/>
      <color indexed="17"/>
      <name val="Calibri"/>
      <charset val="204"/>
    </font>
    <font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9" fillId="8" borderId="5" applyNumberFormat="0" applyAlignment="0" applyProtection="0"/>
    <xf numFmtId="0" fontId="10" fillId="21" borderId="6" applyNumberFormat="0" applyAlignment="0" applyProtection="0"/>
    <xf numFmtId="0" fontId="11" fillId="21" borderId="5" applyNumberFormat="0" applyAlignment="0" applyProtection="0"/>
    <xf numFmtId="164" fontId="12" fillId="0" borderId="0" applyFont="0" applyFill="0" applyBorder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22" borderId="11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0" borderId="0"/>
    <xf numFmtId="0" fontId="20" fillId="0" borderId="0"/>
    <xf numFmtId="0" fontId="20" fillId="0" borderId="0"/>
    <xf numFmtId="0" fontId="12" fillId="0" borderId="0"/>
    <xf numFmtId="0" fontId="12" fillId="0" borderId="0"/>
    <xf numFmtId="0" fontId="20" fillId="0" borderId="0"/>
    <xf numFmtId="0" fontId="21" fillId="0" borderId="0"/>
    <xf numFmtId="0" fontId="7" fillId="0" borderId="0"/>
    <xf numFmtId="0" fontId="7" fillId="0" borderId="0"/>
    <xf numFmtId="0" fontId="22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7" fillId="24" borderId="12" applyNumberFormat="0" applyFont="0" applyAlignment="0" applyProtection="0"/>
    <xf numFmtId="0" fontId="7" fillId="24" borderId="12" applyNumberFormat="0" applyFont="0" applyAlignment="0" applyProtection="0"/>
    <xf numFmtId="0" fontId="7" fillId="24" borderId="12" applyNumberFormat="0" applyFont="0" applyAlignment="0" applyProtection="0"/>
    <xf numFmtId="0" fontId="21" fillId="24" borderId="12" applyNumberFormat="0" applyFont="0" applyAlignment="0" applyProtection="0"/>
    <xf numFmtId="0" fontId="7" fillId="24" borderId="12" applyNumberFormat="0" applyFont="0" applyAlignment="0" applyProtection="0"/>
    <xf numFmtId="0" fontId="7" fillId="24" borderId="12" applyNumberFormat="0" applyFont="0" applyAlignment="0" applyProtection="0"/>
    <xf numFmtId="0" fontId="7" fillId="24" borderId="12" applyNumberFormat="0" applyFont="0" applyAlignment="0" applyProtection="0"/>
    <xf numFmtId="0" fontId="7" fillId="24" borderId="12" applyNumberFormat="0" applyFont="0" applyAlignment="0" applyProtection="0"/>
    <xf numFmtId="0" fontId="7" fillId="24" borderId="12" applyNumberFormat="0" applyFont="0" applyAlignment="0" applyProtection="0"/>
    <xf numFmtId="0" fontId="7" fillId="24" borderId="12" applyNumberFormat="0" applyFont="0" applyAlignment="0" applyProtection="0"/>
    <xf numFmtId="0" fontId="7" fillId="24" borderId="12" applyNumberFormat="0" applyFont="0" applyAlignment="0" applyProtection="0"/>
    <xf numFmtId="0" fontId="7" fillId="24" borderId="12" applyNumberFormat="0" applyFont="0" applyAlignment="0" applyProtection="0"/>
    <xf numFmtId="0" fontId="24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26" fillId="5" borderId="0" applyNumberFormat="0" applyBorder="0" applyAlignment="0" applyProtection="0"/>
  </cellStyleXfs>
  <cellXfs count="45">
    <xf numFmtId="0" fontId="0" fillId="0" borderId="0" xfId="0"/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/>
    <xf numFmtId="49" fontId="1" fillId="2" borderId="0" xfId="0" applyNumberFormat="1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justify" vertical="center"/>
    </xf>
    <xf numFmtId="0" fontId="0" fillId="2" borderId="0" xfId="0" applyFill="1"/>
    <xf numFmtId="0" fontId="6" fillId="2" borderId="0" xfId="0" applyFont="1" applyFill="1" applyAlignment="1">
      <alignment vertical="center"/>
    </xf>
    <xf numFmtId="4" fontId="1" fillId="2" borderId="0" xfId="0" applyNumberFormat="1" applyFont="1" applyFill="1" applyAlignment="1">
      <alignment horizontal="center" vertical="center" wrapText="1"/>
    </xf>
    <xf numFmtId="4" fontId="1" fillId="2" borderId="0" xfId="0" applyNumberFormat="1" applyFont="1" applyFill="1" applyAlignment="1">
      <alignment horizontal="right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right" vertical="center" wrapText="1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49" fontId="1" fillId="0" borderId="2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/>
    <xf numFmtId="49" fontId="1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/>
    <xf numFmtId="0" fontId="2" fillId="0" borderId="0" xfId="0" applyFont="1" applyFill="1"/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top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1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166" fontId="2" fillId="2" borderId="0" xfId="0" applyNumberFormat="1" applyFont="1" applyFill="1" applyBorder="1" applyAlignment="1">
      <alignment horizontal="center" vertical="center" wrapText="1"/>
    </xf>
    <xf numFmtId="4" fontId="27" fillId="2" borderId="0" xfId="0" applyNumberFormat="1" applyFont="1" applyFill="1" applyAlignment="1">
      <alignment horizontal="right" vertical="center" wrapText="1"/>
    </xf>
    <xf numFmtId="4" fontId="27" fillId="2" borderId="0" xfId="0" applyNumberFormat="1" applyFont="1" applyFill="1" applyAlignment="1">
      <alignment vertical="center" wrapText="1"/>
    </xf>
  </cellXfs>
  <cellStyles count="70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Денежный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" xfId="38"/>
    <cellStyle name="Обычный 13" xfId="39"/>
    <cellStyle name="Обычный 14" xfId="40"/>
    <cellStyle name="Обычный 15" xfId="41"/>
    <cellStyle name="Обычный 16" xfId="42"/>
    <cellStyle name="Обычный 2" xfId="43"/>
    <cellStyle name="Обычный 3" xfId="44"/>
    <cellStyle name="Обычный 3 2" xfId="45"/>
    <cellStyle name="Обычный 3 2 2" xfId="46"/>
    <cellStyle name="Обычный 3 3" xfId="47"/>
    <cellStyle name="Обычный 3 3 2" xfId="48"/>
    <cellStyle name="Обычный 3 4" xfId="49"/>
    <cellStyle name="Обычный 4" xfId="50"/>
    <cellStyle name="Обычный 7" xfId="51"/>
    <cellStyle name="Обычный 9" xfId="52"/>
    <cellStyle name="Плохой 2" xfId="53"/>
    <cellStyle name="Пояснение 2" xfId="54"/>
    <cellStyle name="Примечание 10" xfId="55"/>
    <cellStyle name="Примечание 11" xfId="56"/>
    <cellStyle name="Примечание 12" xfId="57"/>
    <cellStyle name="Примечание 13" xfId="58"/>
    <cellStyle name="Примечание 2" xfId="59"/>
    <cellStyle name="Примечание 3" xfId="60"/>
    <cellStyle name="Примечание 4" xfId="61"/>
    <cellStyle name="Примечание 5" xfId="62"/>
    <cellStyle name="Примечание 6" xfId="63"/>
    <cellStyle name="Примечание 7" xfId="64"/>
    <cellStyle name="Примечание 8" xfId="65"/>
    <cellStyle name="Примечание 9" xfId="66"/>
    <cellStyle name="Связанная ячейка 2" xfId="67"/>
    <cellStyle name="Текст предупреждения 2" xfId="68"/>
    <cellStyle name="Хороший 2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137"/>
  <sheetViews>
    <sheetView showGridLines="0" tabSelected="1" topLeftCell="B1" zoomScale="106" zoomScaleNormal="106" zoomScaleSheetLayoutView="106" workbookViewId="0">
      <selection activeCell="G5" sqref="G5"/>
    </sheetView>
  </sheetViews>
  <sheetFormatPr defaultColWidth="9" defaultRowHeight="15.75"/>
  <cols>
    <col min="1" max="1" width="17.42578125" style="1" hidden="1" customWidth="1"/>
    <col min="2" max="2" width="26.28515625" style="2" customWidth="1"/>
    <col min="3" max="3" width="90" style="3" customWidth="1"/>
    <col min="4" max="4" width="17.85546875" style="8" customWidth="1"/>
    <col min="5" max="5" width="24.85546875" style="8" customWidth="1"/>
    <col min="6" max="6" width="19" style="8" customWidth="1"/>
    <col min="7" max="7" width="25.140625" style="2" customWidth="1"/>
    <col min="8" max="16384" width="9" style="2"/>
  </cols>
  <sheetData>
    <row r="1" spans="1:7">
      <c r="E1" s="40" t="s">
        <v>0</v>
      </c>
      <c r="F1" s="40"/>
    </row>
    <row r="2" spans="1:7">
      <c r="E2" s="40" t="s">
        <v>1</v>
      </c>
      <c r="F2" s="40"/>
    </row>
    <row r="3" spans="1:7" ht="23.25" customHeight="1">
      <c r="E3" s="40" t="s">
        <v>2</v>
      </c>
      <c r="F3" s="40"/>
    </row>
    <row r="4" spans="1:7" ht="23.25" customHeight="1">
      <c r="E4" s="9" t="s">
        <v>3</v>
      </c>
      <c r="F4" s="9"/>
    </row>
    <row r="5" spans="1:7" ht="14.25" customHeight="1">
      <c r="D5" s="44"/>
      <c r="E5" s="43" t="s">
        <v>137</v>
      </c>
      <c r="F5" s="43" t="s">
        <v>138</v>
      </c>
    </row>
    <row r="6" spans="1:7">
      <c r="E6" s="40" t="s">
        <v>4</v>
      </c>
      <c r="F6" s="40"/>
    </row>
    <row r="7" spans="1:7" ht="6" customHeight="1"/>
    <row r="8" spans="1:7">
      <c r="B8" s="41" t="s">
        <v>5</v>
      </c>
      <c r="C8" s="41"/>
      <c r="D8" s="42"/>
      <c r="E8" s="42"/>
      <c r="F8" s="42"/>
    </row>
    <row r="9" spans="1:7">
      <c r="B9" s="4"/>
      <c r="C9" s="4"/>
      <c r="D9" s="10"/>
      <c r="E9" s="10"/>
      <c r="F9" s="11" t="s">
        <v>6</v>
      </c>
    </row>
    <row r="10" spans="1:7" s="13" customFormat="1" ht="16.5">
      <c r="A10" s="12"/>
      <c r="B10" s="39" t="s">
        <v>7</v>
      </c>
      <c r="C10" s="39" t="s">
        <v>8</v>
      </c>
      <c r="D10" s="38" t="s">
        <v>9</v>
      </c>
      <c r="E10" s="38" t="s">
        <v>10</v>
      </c>
      <c r="F10" s="38"/>
    </row>
    <row r="11" spans="1:7" s="13" customFormat="1" ht="16.5">
      <c r="A11" s="14"/>
      <c r="B11" s="39"/>
      <c r="C11" s="39"/>
      <c r="D11" s="38"/>
      <c r="E11" s="15" t="s">
        <v>11</v>
      </c>
      <c r="F11" s="15" t="s">
        <v>12</v>
      </c>
    </row>
    <row r="12" spans="1:7" s="13" customFormat="1" ht="24.75" customHeight="1">
      <c r="A12" s="16"/>
      <c r="B12" s="17" t="s">
        <v>13</v>
      </c>
      <c r="C12" s="18" t="s">
        <v>14</v>
      </c>
      <c r="D12" s="19">
        <f>D13+D84+D88</f>
        <v>4102023390.6200004</v>
      </c>
      <c r="E12" s="19">
        <f>E13+E84+E88</f>
        <v>4006657292.5999999</v>
      </c>
      <c r="F12" s="19">
        <f>F13+F84+F88</f>
        <v>2290423021.9299998</v>
      </c>
      <c r="G12" s="20"/>
    </row>
    <row r="13" spans="1:7" s="13" customFormat="1" ht="31.5">
      <c r="A13" s="16"/>
      <c r="B13" s="17" t="s">
        <v>15</v>
      </c>
      <c r="C13" s="18" t="s">
        <v>16</v>
      </c>
      <c r="D13" s="19">
        <f>D15+D18+D50+D79</f>
        <v>4108340438.3700004</v>
      </c>
      <c r="E13" s="19">
        <f>E15+E18+E50+E79</f>
        <v>4006657292.5999999</v>
      </c>
      <c r="F13" s="19">
        <f>F15+F18+F50+F79</f>
        <v>2290423021.9299998</v>
      </c>
      <c r="G13" s="20"/>
    </row>
    <row r="14" spans="1:7" s="13" customFormat="1">
      <c r="A14" s="16"/>
      <c r="B14" s="17"/>
      <c r="C14" s="21" t="s">
        <v>17</v>
      </c>
      <c r="D14" s="22"/>
      <c r="E14" s="22"/>
      <c r="F14" s="22"/>
    </row>
    <row r="15" spans="1:7" s="13" customFormat="1">
      <c r="A15" s="16"/>
      <c r="B15" s="17" t="s">
        <v>18</v>
      </c>
      <c r="C15" s="18" t="s">
        <v>19</v>
      </c>
      <c r="D15" s="19">
        <f t="shared" ref="D15:F15" si="0">SUM(D16:D17)</f>
        <v>83833855</v>
      </c>
      <c r="E15" s="19">
        <f t="shared" si="0"/>
        <v>43593100</v>
      </c>
      <c r="F15" s="19">
        <f t="shared" si="0"/>
        <v>43967200</v>
      </c>
    </row>
    <row r="16" spans="1:7" s="13" customFormat="1" ht="31.5">
      <c r="A16" s="16"/>
      <c r="B16" s="23" t="s">
        <v>20</v>
      </c>
      <c r="C16" s="24" t="s">
        <v>21</v>
      </c>
      <c r="D16" s="22">
        <f>36204800+34552200+3200000+9261255+615600</f>
        <v>83833855</v>
      </c>
      <c r="E16" s="22">
        <v>43593100</v>
      </c>
      <c r="F16" s="22">
        <v>43967200</v>
      </c>
    </row>
    <row r="17" spans="1:6" s="13" customFormat="1" hidden="1">
      <c r="A17" s="16"/>
      <c r="B17" s="23" t="s">
        <v>22</v>
      </c>
      <c r="C17" s="24" t="s">
        <v>23</v>
      </c>
      <c r="D17" s="22"/>
      <c r="E17" s="22"/>
      <c r="F17" s="22"/>
    </row>
    <row r="18" spans="1:6" s="13" customFormat="1" ht="31.5">
      <c r="A18" s="16"/>
      <c r="B18" s="17" t="s">
        <v>24</v>
      </c>
      <c r="C18" s="18" t="s">
        <v>25</v>
      </c>
      <c r="D18" s="19">
        <f>SUM(D19:D33)</f>
        <v>2079138941.9900002</v>
      </c>
      <c r="E18" s="19">
        <f>SUM(E20:E33)+E19</f>
        <v>1900360091.2</v>
      </c>
      <c r="F18" s="19">
        <f>SUM(F20:F33)+F19</f>
        <v>930816629.57000005</v>
      </c>
    </row>
    <row r="19" spans="1:6" s="13" customFormat="1" ht="53.25" customHeight="1">
      <c r="A19" s="16"/>
      <c r="B19" s="25" t="s">
        <v>26</v>
      </c>
      <c r="C19" s="24" t="s">
        <v>27</v>
      </c>
      <c r="D19" s="26">
        <f>526400000+259127700+15610177.93-236499546.34</f>
        <v>564638331.59000003</v>
      </c>
      <c r="E19" s="26">
        <v>255000000</v>
      </c>
      <c r="F19" s="26">
        <v>255000000</v>
      </c>
    </row>
    <row r="20" spans="1:6" s="13" customFormat="1" ht="80.099999999999994" customHeight="1">
      <c r="A20" s="16"/>
      <c r="B20" s="25" t="s">
        <v>28</v>
      </c>
      <c r="C20" s="24" t="s">
        <v>29</v>
      </c>
      <c r="D20" s="26">
        <v>480591849.74000001</v>
      </c>
      <c r="E20" s="22">
        <v>0</v>
      </c>
      <c r="F20" s="22">
        <v>0</v>
      </c>
    </row>
    <row r="21" spans="1:6" s="13" customFormat="1" ht="69.95" customHeight="1">
      <c r="A21" s="16"/>
      <c r="B21" s="25" t="s">
        <v>30</v>
      </c>
      <c r="C21" s="24" t="s">
        <v>31</v>
      </c>
      <c r="D21" s="22">
        <v>0</v>
      </c>
      <c r="E21" s="22">
        <v>417710673.13</v>
      </c>
      <c r="F21" s="22">
        <v>0</v>
      </c>
    </row>
    <row r="22" spans="1:6" s="13" customFormat="1" ht="63.75" hidden="1" customHeight="1">
      <c r="A22" s="16"/>
      <c r="B22" s="25" t="s">
        <v>32</v>
      </c>
      <c r="C22" s="24" t="s">
        <v>33</v>
      </c>
      <c r="D22" s="22"/>
      <c r="E22" s="22"/>
      <c r="F22" s="22"/>
    </row>
    <row r="23" spans="1:6" s="13" customFormat="1" ht="31.5">
      <c r="A23" s="16"/>
      <c r="B23" s="25" t="s">
        <v>34</v>
      </c>
      <c r="C23" s="24" t="s">
        <v>35</v>
      </c>
      <c r="D23" s="22">
        <v>598637.97</v>
      </c>
      <c r="E23" s="22">
        <v>0</v>
      </c>
      <c r="F23" s="22">
        <v>0</v>
      </c>
    </row>
    <row r="24" spans="1:6" s="13" customFormat="1" ht="45.75" customHeight="1">
      <c r="A24" s="16"/>
      <c r="B24" s="23" t="s">
        <v>36</v>
      </c>
      <c r="C24" s="24" t="s">
        <v>37</v>
      </c>
      <c r="D24" s="22">
        <f>84464432.99-84464432.99+84464432.99-84464432.99</f>
        <v>0</v>
      </c>
      <c r="E24" s="22">
        <v>151870937.5</v>
      </c>
      <c r="F24" s="22">
        <f>141330312.5+52083333.33</f>
        <v>193413645.83000001</v>
      </c>
    </row>
    <row r="25" spans="1:6" s="13" customFormat="1" ht="47.25">
      <c r="A25" s="16"/>
      <c r="B25" s="27" t="s">
        <v>38</v>
      </c>
      <c r="C25" s="21" t="s">
        <v>39</v>
      </c>
      <c r="D25" s="22">
        <v>151515151.52000001</v>
      </c>
      <c r="E25" s="22">
        <v>0</v>
      </c>
      <c r="F25" s="22">
        <v>0</v>
      </c>
    </row>
    <row r="26" spans="1:6" s="13" customFormat="1" ht="30.75" customHeight="1">
      <c r="A26" s="16"/>
      <c r="B26" s="27" t="s">
        <v>40</v>
      </c>
      <c r="C26" s="21" t="s">
        <v>41</v>
      </c>
      <c r="D26" s="22">
        <v>8000000</v>
      </c>
      <c r="E26" s="22">
        <v>0</v>
      </c>
      <c r="F26" s="22">
        <v>0</v>
      </c>
    </row>
    <row r="27" spans="1:6" s="13" customFormat="1" ht="31.5">
      <c r="A27" s="16"/>
      <c r="B27" s="28" t="s">
        <v>42</v>
      </c>
      <c r="C27" s="24" t="s">
        <v>43</v>
      </c>
      <c r="D27" s="22">
        <f>2183244</f>
        <v>2183244</v>
      </c>
      <c r="E27" s="22">
        <v>1844212.36</v>
      </c>
      <c r="F27" s="22">
        <v>1919066.01</v>
      </c>
    </row>
    <row r="28" spans="1:6" s="13" customFormat="1" ht="48.75" customHeight="1">
      <c r="A28" s="16"/>
      <c r="B28" s="28" t="s">
        <v>44</v>
      </c>
      <c r="C28" s="24" t="s">
        <v>45</v>
      </c>
      <c r="D28" s="22">
        <f>301032400+7272727.28-34+93935400-7272727.28+7977736.55+400-172913.26-530890.28</f>
        <v>402242099.01000005</v>
      </c>
      <c r="E28" s="22">
        <f>7272727.28+22363300+34+93935400-7272727.28+8059981.26+400+19405378.37</f>
        <v>143764493.63</v>
      </c>
      <c r="F28" s="22">
        <f>105002800+200</f>
        <v>105003000</v>
      </c>
    </row>
    <row r="29" spans="1:6" s="13" customFormat="1" ht="36.75" hidden="1" customHeight="1">
      <c r="A29" s="16"/>
      <c r="B29" s="28" t="s">
        <v>46</v>
      </c>
      <c r="C29" s="24" t="s">
        <v>47</v>
      </c>
      <c r="D29" s="22"/>
      <c r="E29" s="22"/>
      <c r="F29" s="22"/>
    </row>
    <row r="30" spans="1:6" s="13" customFormat="1" ht="35.25" customHeight="1">
      <c r="A30" s="16"/>
      <c r="B30" s="28" t="s">
        <v>48</v>
      </c>
      <c r="C30" s="24" t="s">
        <v>49</v>
      </c>
      <c r="D30" s="22">
        <v>0</v>
      </c>
      <c r="E30" s="22">
        <v>0</v>
      </c>
      <c r="F30" s="22">
        <v>1421000</v>
      </c>
    </row>
    <row r="31" spans="1:6" s="13" customFormat="1" ht="30.75" customHeight="1">
      <c r="A31" s="16"/>
      <c r="B31" s="28" t="s">
        <v>50</v>
      </c>
      <c r="C31" s="24" t="s">
        <v>51</v>
      </c>
      <c r="D31" s="22">
        <f>21614902.57+668502.14-2714612</f>
        <v>19568792.710000001</v>
      </c>
      <c r="E31" s="22">
        <f>21396100-25.31</f>
        <v>21396074.690000001</v>
      </c>
      <c r="F31" s="22">
        <f>20512100-37.59</f>
        <v>20512062.41</v>
      </c>
    </row>
    <row r="32" spans="1:6" s="13" customFormat="1" ht="31.5">
      <c r="A32" s="16"/>
      <c r="B32" s="28" t="s">
        <v>52</v>
      </c>
      <c r="C32" s="24" t="s">
        <v>53</v>
      </c>
      <c r="D32" s="22">
        <v>14814814.810000001</v>
      </c>
      <c r="E32" s="22">
        <v>0</v>
      </c>
      <c r="F32" s="22">
        <v>0</v>
      </c>
    </row>
    <row r="33" spans="1:7" s="31" customFormat="1">
      <c r="A33" s="29"/>
      <c r="B33" s="17" t="s">
        <v>54</v>
      </c>
      <c r="C33" s="18" t="s">
        <v>55</v>
      </c>
      <c r="D33" s="19">
        <f>SUM(D34:D49)</f>
        <v>434986020.63999999</v>
      </c>
      <c r="E33" s="19">
        <f>SUM(E34:E49)</f>
        <v>908773699.88999999</v>
      </c>
      <c r="F33" s="19">
        <f>SUM(F34:F49)</f>
        <v>353547855.31999999</v>
      </c>
      <c r="G33" s="30"/>
    </row>
    <row r="34" spans="1:7" s="13" customFormat="1" ht="47.25">
      <c r="A34" s="16"/>
      <c r="B34" s="25" t="s">
        <v>54</v>
      </c>
      <c r="C34" s="32" t="s">
        <v>56</v>
      </c>
      <c r="D34" s="26">
        <f>6984434.21-1238088.67</f>
        <v>5746345.54</v>
      </c>
      <c r="E34" s="26">
        <f>2935100-23.37-682198.87</f>
        <v>2252877.7599999998</v>
      </c>
      <c r="F34" s="26">
        <f>2916300-6.3-661738.33</f>
        <v>2254555.37</v>
      </c>
    </row>
    <row r="35" spans="1:7" s="13" customFormat="1" ht="54" customHeight="1">
      <c r="A35" s="16"/>
      <c r="B35" s="25" t="s">
        <v>54</v>
      </c>
      <c r="C35" s="32" t="s">
        <v>57</v>
      </c>
      <c r="D35" s="26">
        <v>2714131.07</v>
      </c>
      <c r="E35" s="26">
        <v>0</v>
      </c>
      <c r="F35" s="26">
        <v>0</v>
      </c>
    </row>
    <row r="36" spans="1:7" s="13" customFormat="1" ht="47.25">
      <c r="A36" s="16"/>
      <c r="B36" s="25" t="s">
        <v>54</v>
      </c>
      <c r="C36" s="32" t="s">
        <v>58</v>
      </c>
      <c r="D36" s="26">
        <v>4647271.6399999997</v>
      </c>
      <c r="E36" s="26">
        <v>4794751.0599999996</v>
      </c>
      <c r="F36" s="26">
        <v>4942230.4800000004</v>
      </c>
    </row>
    <row r="37" spans="1:7" s="13" customFormat="1" ht="47.25">
      <c r="A37" s="16"/>
      <c r="B37" s="25" t="s">
        <v>54</v>
      </c>
      <c r="C37" s="32" t="s">
        <v>59</v>
      </c>
      <c r="D37" s="26">
        <v>2000000</v>
      </c>
      <c r="E37" s="26">
        <v>2000000</v>
      </c>
      <c r="F37" s="26">
        <v>2000000</v>
      </c>
    </row>
    <row r="38" spans="1:7" s="13" customFormat="1" ht="47.25">
      <c r="A38" s="16"/>
      <c r="B38" s="25" t="s">
        <v>54</v>
      </c>
      <c r="C38" s="32" t="s">
        <v>60</v>
      </c>
      <c r="D38" s="22">
        <v>0</v>
      </c>
      <c r="E38" s="22">
        <v>0</v>
      </c>
      <c r="F38" s="22">
        <v>0</v>
      </c>
    </row>
    <row r="39" spans="1:7" s="13" customFormat="1" ht="31.5">
      <c r="A39" s="16"/>
      <c r="B39" s="25" t="s">
        <v>54</v>
      </c>
      <c r="C39" s="32" t="s">
        <v>61</v>
      </c>
      <c r="D39" s="22">
        <f>550000-550000+550000</f>
        <v>550000</v>
      </c>
      <c r="E39" s="22">
        <v>0</v>
      </c>
      <c r="F39" s="22">
        <v>0</v>
      </c>
    </row>
    <row r="40" spans="1:7" s="13" customFormat="1" ht="31.5">
      <c r="A40" s="16"/>
      <c r="B40" s="25" t="s">
        <v>54</v>
      </c>
      <c r="C40" s="32" t="s">
        <v>62</v>
      </c>
      <c r="D40" s="22">
        <v>637719.59</v>
      </c>
      <c r="E40" s="22">
        <v>637032.24</v>
      </c>
      <c r="F40" s="22">
        <v>637032.24</v>
      </c>
    </row>
    <row r="41" spans="1:7" s="13" customFormat="1" ht="47.25">
      <c r="A41" s="16"/>
      <c r="B41" s="25" t="s">
        <v>54</v>
      </c>
      <c r="C41" s="32" t="s">
        <v>63</v>
      </c>
      <c r="D41" s="22">
        <f>201000000+84464432.99</f>
        <v>285464432.99000001</v>
      </c>
      <c r="E41" s="22">
        <f>130000000+200000000</f>
        <v>330000000</v>
      </c>
      <c r="F41" s="22">
        <v>0</v>
      </c>
    </row>
    <row r="42" spans="1:7" s="13" customFormat="1" ht="47.25">
      <c r="A42" s="16"/>
      <c r="B42" s="25" t="s">
        <v>64</v>
      </c>
      <c r="C42" s="32" t="s">
        <v>65</v>
      </c>
      <c r="D42" s="26">
        <f>23155200+6.63</f>
        <v>23155206.629999999</v>
      </c>
      <c r="E42" s="26">
        <f>23155200+6.63</f>
        <v>23155206.629999999</v>
      </c>
      <c r="F42" s="22">
        <f>39780000+5.03-32000000</f>
        <v>7780005.0300000003</v>
      </c>
    </row>
    <row r="43" spans="1:7" s="13" customFormat="1" ht="78.75">
      <c r="A43" s="16"/>
      <c r="B43" s="25" t="s">
        <v>54</v>
      </c>
      <c r="C43" s="32" t="s">
        <v>66</v>
      </c>
      <c r="D43" s="26">
        <v>1827300</v>
      </c>
      <c r="E43" s="26">
        <v>456900</v>
      </c>
      <c r="F43" s="26">
        <v>457100</v>
      </c>
    </row>
    <row r="44" spans="1:7" s="13" customFormat="1" ht="47.25">
      <c r="A44" s="16"/>
      <c r="B44" s="25" t="s">
        <v>54</v>
      </c>
      <c r="C44" s="32" t="s">
        <v>67</v>
      </c>
      <c r="D44" s="22">
        <v>0</v>
      </c>
      <c r="E44" s="22">
        <v>0</v>
      </c>
      <c r="F44" s="22">
        <v>0</v>
      </c>
    </row>
    <row r="45" spans="1:7" s="13" customFormat="1" ht="31.5">
      <c r="A45" s="16"/>
      <c r="B45" s="25" t="s">
        <v>54</v>
      </c>
      <c r="C45" s="32" t="s">
        <v>68</v>
      </c>
      <c r="D45" s="26">
        <f>313669700-17.8-53276077.78-24304362.36-102600629.2-30179650.38-55223608.5</f>
        <v>48085353.979999997</v>
      </c>
      <c r="E45" s="26">
        <f>335477000-67.8</f>
        <v>335476932.19999999</v>
      </c>
      <c r="F45" s="26">
        <f>335476900+32.2</f>
        <v>335476932.19999999</v>
      </c>
    </row>
    <row r="46" spans="1:7" s="13" customFormat="1" ht="47.25">
      <c r="A46" s="16"/>
      <c r="B46" s="25" t="s">
        <v>54</v>
      </c>
      <c r="C46" s="32" t="s">
        <v>69</v>
      </c>
      <c r="D46" s="26">
        <v>6000000</v>
      </c>
      <c r="E46" s="26">
        <v>0</v>
      </c>
      <c r="F46" s="26">
        <v>0</v>
      </c>
    </row>
    <row r="47" spans="1:7" s="13" customFormat="1" ht="38.25" customHeight="1">
      <c r="A47" s="16"/>
      <c r="B47" s="25" t="s">
        <v>54</v>
      </c>
      <c r="C47" s="33" t="s">
        <v>70</v>
      </c>
      <c r="D47" s="26">
        <f>50000000</f>
        <v>50000000</v>
      </c>
      <c r="E47" s="26">
        <v>210000000</v>
      </c>
      <c r="F47" s="26">
        <v>0</v>
      </c>
    </row>
    <row r="48" spans="1:7" s="13" customFormat="1" ht="39.75" customHeight="1">
      <c r="A48" s="16"/>
      <c r="B48" s="25" t="s">
        <v>54</v>
      </c>
      <c r="C48" s="32" t="s">
        <v>71</v>
      </c>
      <c r="D48" s="22">
        <v>645836.4</v>
      </c>
      <c r="E48" s="22">
        <v>0</v>
      </c>
      <c r="F48" s="22">
        <v>0</v>
      </c>
    </row>
    <row r="49" spans="1:7" s="13" customFormat="1" ht="39" customHeight="1">
      <c r="A49" s="16"/>
      <c r="B49" s="25" t="s">
        <v>54</v>
      </c>
      <c r="C49" s="32" t="s">
        <v>72</v>
      </c>
      <c r="D49" s="26">
        <v>3512422.8</v>
      </c>
      <c r="E49" s="26">
        <v>0</v>
      </c>
      <c r="F49" s="26">
        <v>0</v>
      </c>
    </row>
    <row r="50" spans="1:7" s="13" customFormat="1">
      <c r="A50" s="16"/>
      <c r="B50" s="17" t="s">
        <v>73</v>
      </c>
      <c r="C50" s="18" t="s">
        <v>74</v>
      </c>
      <c r="D50" s="19">
        <f t="shared" ref="D50:F50" si="1">SUM(D51:D57)</f>
        <v>1260855696.96</v>
      </c>
      <c r="E50" s="19">
        <f t="shared" si="1"/>
        <v>1260115923.6099999</v>
      </c>
      <c r="F50" s="19">
        <f t="shared" si="1"/>
        <v>1312651014.5699999</v>
      </c>
    </row>
    <row r="51" spans="1:7" s="13" customFormat="1" ht="47.25">
      <c r="A51" s="16"/>
      <c r="B51" s="25" t="s">
        <v>75</v>
      </c>
      <c r="C51" s="21" t="s">
        <v>76</v>
      </c>
      <c r="D51" s="26">
        <f>35839700+15.1</f>
        <v>35839715.100000001</v>
      </c>
      <c r="E51" s="26">
        <f>37800200-43.31</f>
        <v>37800156.689999998</v>
      </c>
      <c r="F51" s="26">
        <f>37800200-43.31</f>
        <v>37800156.689999998</v>
      </c>
    </row>
    <row r="52" spans="1:7" s="13" customFormat="1" ht="63">
      <c r="A52" s="16"/>
      <c r="B52" s="25" t="s">
        <v>77</v>
      </c>
      <c r="C52" s="21" t="s">
        <v>78</v>
      </c>
      <c r="D52" s="26">
        <f>52653096.12-7423420.67-1317888.14</f>
        <v>43911787.310000002</v>
      </c>
      <c r="E52" s="26">
        <v>52653096.119999997</v>
      </c>
      <c r="F52" s="26">
        <v>52653096.119999997</v>
      </c>
    </row>
    <row r="53" spans="1:7" s="13" customFormat="1" ht="47.25">
      <c r="A53" s="16"/>
      <c r="B53" s="25" t="s">
        <v>79</v>
      </c>
      <c r="C53" s="21" t="s">
        <v>80</v>
      </c>
      <c r="D53" s="22">
        <f>45539500+21.5+25274436-564572.45</f>
        <v>70249385.049999997</v>
      </c>
      <c r="E53" s="22">
        <f>57849800+41.5-7545631.5</f>
        <v>50304210</v>
      </c>
      <c r="F53" s="22">
        <f>50304200+10</f>
        <v>50304210</v>
      </c>
    </row>
    <row r="54" spans="1:7" s="13" customFormat="1" ht="47.25">
      <c r="A54" s="16"/>
      <c r="B54" s="25" t="s">
        <v>81</v>
      </c>
      <c r="C54" s="24" t="s">
        <v>82</v>
      </c>
      <c r="D54" s="22">
        <f>17700-20</f>
        <v>17680</v>
      </c>
      <c r="E54" s="22">
        <f>186500-38</f>
        <v>186462</v>
      </c>
      <c r="F54" s="22">
        <f>17400+44</f>
        <v>17444</v>
      </c>
    </row>
    <row r="55" spans="1:7" s="13" customFormat="1" ht="80.25" customHeight="1">
      <c r="A55" s="16"/>
      <c r="B55" s="25" t="s">
        <v>83</v>
      </c>
      <c r="C55" s="24" t="s">
        <v>84</v>
      </c>
      <c r="D55" s="22">
        <v>69370560</v>
      </c>
      <c r="E55" s="22">
        <v>69370560</v>
      </c>
      <c r="F55" s="22">
        <v>69370560</v>
      </c>
      <c r="G55" s="20"/>
    </row>
    <row r="56" spans="1:7" s="13" customFormat="1" ht="47.25">
      <c r="A56" s="16"/>
      <c r="B56" s="25" t="s">
        <v>85</v>
      </c>
      <c r="C56" s="21" t="s">
        <v>86</v>
      </c>
      <c r="D56" s="22">
        <f>45826011+2478</f>
        <v>45828489</v>
      </c>
      <c r="E56" s="22">
        <v>43135246</v>
      </c>
      <c r="F56" s="22">
        <v>42061712</v>
      </c>
      <c r="G56" s="20"/>
    </row>
    <row r="57" spans="1:7" s="31" customFormat="1">
      <c r="A57" s="29"/>
      <c r="B57" s="17" t="s">
        <v>87</v>
      </c>
      <c r="C57" s="18" t="s">
        <v>88</v>
      </c>
      <c r="D57" s="19">
        <f t="shared" ref="D57:F57" si="2">SUM(D58:D78)</f>
        <v>995638080.5</v>
      </c>
      <c r="E57" s="19">
        <f t="shared" si="2"/>
        <v>1006666192.8</v>
      </c>
      <c r="F57" s="19">
        <f t="shared" si="2"/>
        <v>1060443835.76</v>
      </c>
      <c r="G57" s="30"/>
    </row>
    <row r="58" spans="1:7" s="13" customFormat="1" ht="47.25" hidden="1">
      <c r="A58" s="16"/>
      <c r="B58" s="25" t="s">
        <v>87</v>
      </c>
      <c r="C58" s="32" t="s">
        <v>89</v>
      </c>
      <c r="D58" s="26">
        <f>3416700+22.18</f>
        <v>3416722.18</v>
      </c>
      <c r="E58" s="26">
        <f>3606700+23.51</f>
        <v>3606723.51</v>
      </c>
      <c r="F58" s="26">
        <f>3441400-1.88</f>
        <v>3441398.12</v>
      </c>
    </row>
    <row r="59" spans="1:7" s="13" customFormat="1" ht="63" hidden="1">
      <c r="A59" s="16"/>
      <c r="B59" s="25" t="s">
        <v>87</v>
      </c>
      <c r="C59" s="32" t="s">
        <v>90</v>
      </c>
      <c r="D59" s="22">
        <f>57849800+41.5-7545631.5+50304210-50304210-50304210</f>
        <v>0</v>
      </c>
      <c r="E59" s="22">
        <v>0</v>
      </c>
      <c r="F59" s="22">
        <v>0</v>
      </c>
    </row>
    <row r="60" spans="1:7" s="13" customFormat="1" ht="63" hidden="1">
      <c r="A60" s="16"/>
      <c r="B60" s="25" t="s">
        <v>87</v>
      </c>
      <c r="C60" s="32" t="s">
        <v>91</v>
      </c>
      <c r="D60" s="22">
        <f>772000-17.2-48661.2-301825.3</f>
        <v>421496.3</v>
      </c>
      <c r="E60" s="22">
        <f>347100-1</f>
        <v>347099</v>
      </c>
      <c r="F60" s="22">
        <f>301800+25.3</f>
        <v>301825.3</v>
      </c>
    </row>
    <row r="61" spans="1:7" s="13" customFormat="1" ht="108" hidden="1" customHeight="1">
      <c r="A61" s="16"/>
      <c r="B61" s="28" t="s">
        <v>92</v>
      </c>
      <c r="C61" s="32" t="s">
        <v>93</v>
      </c>
      <c r="D61" s="22">
        <v>762372372.38999999</v>
      </c>
      <c r="E61" s="22">
        <v>815854624.78999996</v>
      </c>
      <c r="F61" s="22">
        <v>869853602.17999995</v>
      </c>
    </row>
    <row r="62" spans="1:7" s="13" customFormat="1" ht="47.25" hidden="1">
      <c r="A62" s="16"/>
      <c r="B62" s="25" t="s">
        <v>92</v>
      </c>
      <c r="C62" s="32" t="s">
        <v>94</v>
      </c>
      <c r="D62" s="22">
        <f>1104700+23.42</f>
        <v>1104723.42</v>
      </c>
      <c r="E62" s="22">
        <f>1104700+23.42</f>
        <v>1104723.42</v>
      </c>
      <c r="F62" s="22">
        <f>1104700+23.42</f>
        <v>1104723.42</v>
      </c>
    </row>
    <row r="63" spans="1:7" s="13" customFormat="1" ht="63" hidden="1">
      <c r="A63" s="16"/>
      <c r="B63" s="25" t="s">
        <v>92</v>
      </c>
      <c r="C63" s="32" t="s">
        <v>95</v>
      </c>
      <c r="D63" s="26">
        <v>1267455.8500000001</v>
      </c>
      <c r="E63" s="26">
        <v>1267455.8500000001</v>
      </c>
      <c r="F63" s="26">
        <v>1267455.8500000001</v>
      </c>
    </row>
    <row r="64" spans="1:7" s="13" customFormat="1" ht="39" hidden="1" customHeight="1">
      <c r="A64" s="16"/>
      <c r="B64" s="25" t="s">
        <v>92</v>
      </c>
      <c r="C64" s="32" t="s">
        <v>96</v>
      </c>
      <c r="D64" s="22">
        <f>152381100+23.58+12384935.47+30000000</f>
        <v>194766059.05000001</v>
      </c>
      <c r="E64" s="22">
        <f>153920300+26.85</f>
        <v>153920326.84999999</v>
      </c>
      <c r="F64" s="22">
        <f>153920300+26.85</f>
        <v>153920326.84999999</v>
      </c>
    </row>
    <row r="65" spans="1:6" s="13" customFormat="1" ht="47.25" hidden="1">
      <c r="A65" s="16"/>
      <c r="B65" s="28" t="s">
        <v>92</v>
      </c>
      <c r="C65" s="32" t="s">
        <v>97</v>
      </c>
      <c r="D65" s="22">
        <f>2474715-15</f>
        <v>2474700</v>
      </c>
      <c r="E65" s="22">
        <f>2474715-15</f>
        <v>2474700</v>
      </c>
      <c r="F65" s="22">
        <f>2474715-15</f>
        <v>2474700</v>
      </c>
    </row>
    <row r="66" spans="1:6" s="13" customFormat="1" ht="78.75" hidden="1">
      <c r="A66" s="16"/>
      <c r="B66" s="25" t="s">
        <v>92</v>
      </c>
      <c r="C66" s="32" t="s">
        <v>98</v>
      </c>
      <c r="D66" s="22">
        <f t="shared" ref="D66:F66" si="3">802235.52-35.52</f>
        <v>802200</v>
      </c>
      <c r="E66" s="22">
        <f t="shared" si="3"/>
        <v>802200</v>
      </c>
      <c r="F66" s="22">
        <f t="shared" si="3"/>
        <v>802200</v>
      </c>
    </row>
    <row r="67" spans="1:6" s="13" customFormat="1" ht="47.25" hidden="1">
      <c r="A67" s="16"/>
      <c r="B67" s="28" t="s">
        <v>92</v>
      </c>
      <c r="C67" s="32" t="s">
        <v>99</v>
      </c>
      <c r="D67" s="26">
        <f>4940000+14</f>
        <v>4940014</v>
      </c>
      <c r="E67" s="26">
        <f>4940000+14</f>
        <v>4940014</v>
      </c>
      <c r="F67" s="26">
        <f>4940000+14</f>
        <v>4940014</v>
      </c>
    </row>
    <row r="68" spans="1:6" s="13" customFormat="1" ht="93.75" hidden="1" customHeight="1">
      <c r="A68" s="16"/>
      <c r="B68" s="28" t="s">
        <v>92</v>
      </c>
      <c r="C68" s="32" t="s">
        <v>100</v>
      </c>
      <c r="D68" s="22">
        <f>300-3.95</f>
        <v>296.05</v>
      </c>
      <c r="E68" s="22">
        <f>300-3.95</f>
        <v>296.05</v>
      </c>
      <c r="F68" s="22">
        <f>300-3.95</f>
        <v>296.05</v>
      </c>
    </row>
    <row r="69" spans="1:6" s="13" customFormat="1" ht="63" hidden="1">
      <c r="A69" s="16"/>
      <c r="B69" s="25" t="s">
        <v>92</v>
      </c>
      <c r="C69" s="32" t="s">
        <v>101</v>
      </c>
      <c r="D69" s="26">
        <f>156300+36.39-7944.21</f>
        <v>148392.18</v>
      </c>
      <c r="E69" s="26">
        <f>164500-21.28</f>
        <v>164478.72</v>
      </c>
      <c r="F69" s="26">
        <f>164500-21.28</f>
        <v>164478.72</v>
      </c>
    </row>
    <row r="70" spans="1:6" s="13" customFormat="1" ht="47.25" hidden="1">
      <c r="A70" s="16"/>
      <c r="B70" s="25" t="s">
        <v>92</v>
      </c>
      <c r="C70" s="32" t="s">
        <v>102</v>
      </c>
      <c r="D70" s="22">
        <f>3828400+47.95+303587.92</f>
        <v>4132035.87</v>
      </c>
      <c r="E70" s="22">
        <f>3828400+47.95+303587.92</f>
        <v>4132035.87</v>
      </c>
      <c r="F70" s="22">
        <f>3828400+47.95+303587.92</f>
        <v>4132035.87</v>
      </c>
    </row>
    <row r="71" spans="1:6" s="13" customFormat="1" ht="63" hidden="1">
      <c r="A71" s="16"/>
      <c r="B71" s="25" t="s">
        <v>92</v>
      </c>
      <c r="C71" s="32" t="s">
        <v>103</v>
      </c>
      <c r="D71" s="22"/>
      <c r="E71" s="22"/>
      <c r="F71" s="22"/>
    </row>
    <row r="72" spans="1:6" s="13" customFormat="1" ht="110.25" hidden="1">
      <c r="A72" s="16"/>
      <c r="B72" s="25" t="s">
        <v>92</v>
      </c>
      <c r="C72" s="32" t="s">
        <v>104</v>
      </c>
      <c r="D72" s="22">
        <v>5364656.6399999997</v>
      </c>
      <c r="E72" s="22">
        <v>5364656.6399999997</v>
      </c>
      <c r="F72" s="22">
        <v>5364656.6399999997</v>
      </c>
    </row>
    <row r="73" spans="1:6" s="13" customFormat="1" ht="80.25" hidden="1" customHeight="1">
      <c r="A73" s="16"/>
      <c r="B73" s="25" t="s">
        <v>87</v>
      </c>
      <c r="C73" s="32" t="s">
        <v>105</v>
      </c>
      <c r="D73" s="22">
        <f>572249.37-22.94+9042.78</f>
        <v>581269.21</v>
      </c>
      <c r="E73" s="22">
        <v>536124.81999999995</v>
      </c>
      <c r="F73" s="22">
        <v>525389.48</v>
      </c>
    </row>
    <row r="74" spans="1:6" s="13" customFormat="1" ht="110.25" hidden="1">
      <c r="A74" s="16"/>
      <c r="B74" s="25" t="s">
        <v>87</v>
      </c>
      <c r="C74" s="32" t="s">
        <v>106</v>
      </c>
      <c r="D74" s="26">
        <f>10477236-5336</f>
        <v>10471900</v>
      </c>
      <c r="E74" s="26">
        <v>10477236</v>
      </c>
      <c r="F74" s="26">
        <v>10477236</v>
      </c>
    </row>
    <row r="75" spans="1:6" s="13" customFormat="1" ht="94.5" hidden="1">
      <c r="A75" s="16"/>
      <c r="B75" s="25" t="s">
        <v>87</v>
      </c>
      <c r="C75" s="32" t="s">
        <v>107</v>
      </c>
      <c r="D75" s="22">
        <f>921690+564+904278</f>
        <v>1826532</v>
      </c>
      <c r="E75" s="22">
        <v>0</v>
      </c>
      <c r="F75" s="22">
        <v>0</v>
      </c>
    </row>
    <row r="76" spans="1:6" s="13" customFormat="1" ht="63" hidden="1">
      <c r="A76" s="16"/>
      <c r="B76" s="25" t="s">
        <v>87</v>
      </c>
      <c r="C76" s="32" t="s">
        <v>108</v>
      </c>
      <c r="D76" s="22">
        <v>537320</v>
      </c>
      <c r="E76" s="22">
        <v>537320</v>
      </c>
      <c r="F76" s="22">
        <v>537320</v>
      </c>
    </row>
    <row r="77" spans="1:6" s="13" customFormat="1" ht="81.75" hidden="1" customHeight="1">
      <c r="A77" s="16"/>
      <c r="B77" s="25" t="s">
        <v>87</v>
      </c>
      <c r="C77" s="32" t="s">
        <v>109</v>
      </c>
      <c r="D77" s="22">
        <f>1054620-117180</f>
        <v>937440</v>
      </c>
      <c r="E77" s="22">
        <v>1054620</v>
      </c>
      <c r="F77" s="22">
        <v>1054620</v>
      </c>
    </row>
    <row r="78" spans="1:6" s="13" customFormat="1" ht="78" hidden="1" customHeight="1">
      <c r="A78" s="16"/>
      <c r="B78" s="25" t="s">
        <v>87</v>
      </c>
      <c r="C78" s="32" t="s">
        <v>110</v>
      </c>
      <c r="D78" s="22">
        <f>81557.28-9061.92</f>
        <v>72495.360000000001</v>
      </c>
      <c r="E78" s="22">
        <v>81557.279999999999</v>
      </c>
      <c r="F78" s="22">
        <v>81557.279999999999</v>
      </c>
    </row>
    <row r="79" spans="1:6" s="13" customFormat="1">
      <c r="A79" s="16"/>
      <c r="B79" s="17" t="s">
        <v>111</v>
      </c>
      <c r="C79" s="18" t="s">
        <v>112</v>
      </c>
      <c r="D79" s="19">
        <f>SUM(D80:D83)</f>
        <v>684511944.41999996</v>
      </c>
      <c r="E79" s="19">
        <f>SUM(E80:E83)</f>
        <v>802588177.78999996</v>
      </c>
      <c r="F79" s="19">
        <f>SUM(F80:F83)</f>
        <v>2988177.79</v>
      </c>
    </row>
    <row r="80" spans="1:6" s="13" customFormat="1" ht="63">
      <c r="A80" s="16"/>
      <c r="B80" s="25" t="s">
        <v>113</v>
      </c>
      <c r="C80" s="21" t="s">
        <v>114</v>
      </c>
      <c r="D80" s="22">
        <v>2988177.79</v>
      </c>
      <c r="E80" s="22">
        <v>2988177.79</v>
      </c>
      <c r="F80" s="22">
        <v>2988177.79</v>
      </c>
    </row>
    <row r="81" spans="1:6" s="13" customFormat="1" ht="31.5" hidden="1">
      <c r="A81" s="16"/>
      <c r="B81" s="25" t="s">
        <v>115</v>
      </c>
      <c r="C81" s="21" t="s">
        <v>116</v>
      </c>
      <c r="D81" s="22"/>
      <c r="E81" s="22"/>
      <c r="F81" s="22"/>
    </row>
    <row r="82" spans="1:6" s="13" customFormat="1" ht="63" hidden="1">
      <c r="A82" s="16"/>
      <c r="B82" s="25" t="s">
        <v>117</v>
      </c>
      <c r="C82" s="24" t="s">
        <v>118</v>
      </c>
      <c r="D82" s="22"/>
      <c r="E82" s="22"/>
      <c r="F82" s="22"/>
    </row>
    <row r="83" spans="1:6" s="13" customFormat="1" ht="22.5" customHeight="1">
      <c r="A83" s="16"/>
      <c r="B83" s="25" t="s">
        <v>119</v>
      </c>
      <c r="C83" s="21" t="s">
        <v>120</v>
      </c>
      <c r="D83" s="22">
        <f>4200000+120000000+381000000+176323766.63</f>
        <v>681523766.63</v>
      </c>
      <c r="E83" s="22">
        <f>704600000+95000000</f>
        <v>799600000</v>
      </c>
      <c r="F83" s="22">
        <v>0</v>
      </c>
    </row>
    <row r="84" spans="1:6" s="31" customFormat="1" ht="63">
      <c r="A84" s="29"/>
      <c r="B84" s="17" t="s">
        <v>121</v>
      </c>
      <c r="C84" s="18" t="s">
        <v>122</v>
      </c>
      <c r="D84" s="19">
        <f>SUM(D85:D87)</f>
        <v>10510344.49</v>
      </c>
      <c r="E84" s="19">
        <f t="shared" ref="E84:F84" si="4">SUM(E85:E87)</f>
        <v>0</v>
      </c>
      <c r="F84" s="19">
        <f t="shared" si="4"/>
        <v>0</v>
      </c>
    </row>
    <row r="85" spans="1:6" s="13" customFormat="1" ht="31.5" hidden="1">
      <c r="A85" s="16"/>
      <c r="B85" s="23" t="s">
        <v>123</v>
      </c>
      <c r="C85" s="24" t="s">
        <v>124</v>
      </c>
      <c r="D85" s="22">
        <v>0</v>
      </c>
      <c r="E85" s="22">
        <v>0</v>
      </c>
      <c r="F85" s="22">
        <v>0</v>
      </c>
    </row>
    <row r="86" spans="1:6" s="13" customFormat="1" ht="31.5" hidden="1">
      <c r="A86" s="16"/>
      <c r="B86" s="23" t="s">
        <v>125</v>
      </c>
      <c r="C86" s="24" t="s">
        <v>126</v>
      </c>
      <c r="D86" s="22">
        <v>0</v>
      </c>
      <c r="E86" s="22"/>
      <c r="F86" s="22"/>
    </row>
    <row r="87" spans="1:6" s="13" customFormat="1" ht="31.5">
      <c r="A87" s="34"/>
      <c r="B87" s="23" t="s">
        <v>127</v>
      </c>
      <c r="C87" s="24" t="s">
        <v>128</v>
      </c>
      <c r="D87" s="22">
        <f>10371298+66971.01+72075.48</f>
        <v>10510344.49</v>
      </c>
      <c r="E87" s="22">
        <v>0</v>
      </c>
      <c r="F87" s="22">
        <v>0</v>
      </c>
    </row>
    <row r="88" spans="1:6" s="13" customFormat="1" ht="31.5">
      <c r="A88" s="12"/>
      <c r="B88" s="17" t="s">
        <v>129</v>
      </c>
      <c r="C88" s="18" t="s">
        <v>130</v>
      </c>
      <c r="D88" s="19">
        <f>SUM(D89:D91)</f>
        <v>-16827392.239999998</v>
      </c>
      <c r="E88" s="19">
        <f>SUM(E89:E91)</f>
        <v>0</v>
      </c>
      <c r="F88" s="19">
        <f>SUM(F89:F91)</f>
        <v>0</v>
      </c>
    </row>
    <row r="89" spans="1:6" s="13" customFormat="1" ht="54" customHeight="1">
      <c r="A89" s="12"/>
      <c r="B89" s="35" t="s">
        <v>131</v>
      </c>
      <c r="C89" s="21" t="s">
        <v>132</v>
      </c>
      <c r="D89" s="22">
        <v>-5616412.54</v>
      </c>
      <c r="E89" s="22"/>
      <c r="F89" s="22"/>
    </row>
    <row r="90" spans="1:6" s="13" customFormat="1" ht="47.25">
      <c r="A90" s="12"/>
      <c r="B90" s="35" t="s">
        <v>133</v>
      </c>
      <c r="C90" s="21" t="s">
        <v>134</v>
      </c>
      <c r="D90" s="22">
        <f>-10371298</f>
        <v>-10371298</v>
      </c>
      <c r="E90" s="22">
        <v>0</v>
      </c>
      <c r="F90" s="22">
        <v>0</v>
      </c>
    </row>
    <row r="91" spans="1:6" s="13" customFormat="1" ht="31.5">
      <c r="A91" s="12"/>
      <c r="B91" s="23" t="s">
        <v>135</v>
      </c>
      <c r="C91" s="24" t="s">
        <v>136</v>
      </c>
      <c r="D91" s="22">
        <f>-0.02-66971.01-564572.45-72075.48-136062.74</f>
        <v>-839681.7</v>
      </c>
      <c r="E91" s="22">
        <v>0</v>
      </c>
      <c r="F91" s="22">
        <v>0</v>
      </c>
    </row>
    <row r="92" spans="1:6" s="13" customFormat="1">
      <c r="A92" s="12"/>
      <c r="C92" s="36"/>
      <c r="D92" s="37"/>
      <c r="E92" s="37"/>
      <c r="F92" s="37"/>
    </row>
    <row r="93" spans="1:6" s="13" customFormat="1">
      <c r="A93" s="12"/>
      <c r="C93" s="36"/>
      <c r="D93" s="37"/>
      <c r="E93" s="37"/>
      <c r="F93" s="37"/>
    </row>
    <row r="94" spans="1:6" s="13" customFormat="1">
      <c r="A94" s="12"/>
      <c r="C94" s="36"/>
      <c r="D94" s="37"/>
      <c r="E94" s="37"/>
      <c r="F94" s="37"/>
    </row>
    <row r="95" spans="1:6" s="13" customFormat="1">
      <c r="A95" s="12"/>
      <c r="C95" s="36"/>
      <c r="D95" s="37"/>
      <c r="E95" s="37"/>
      <c r="F95" s="37"/>
    </row>
    <row r="96" spans="1:6" s="13" customFormat="1">
      <c r="A96" s="12"/>
      <c r="C96" s="36"/>
      <c r="D96" s="37"/>
      <c r="E96" s="37"/>
      <c r="F96" s="37"/>
    </row>
    <row r="97" spans="1:6" s="13" customFormat="1">
      <c r="A97" s="12"/>
      <c r="C97" s="36"/>
      <c r="D97" s="37"/>
      <c r="E97" s="37"/>
      <c r="F97" s="37"/>
    </row>
    <row r="98" spans="1:6" s="13" customFormat="1">
      <c r="A98" s="12"/>
      <c r="C98" s="36"/>
      <c r="D98" s="37"/>
      <c r="E98" s="37"/>
      <c r="F98" s="37"/>
    </row>
    <row r="99" spans="1:6" s="13" customFormat="1">
      <c r="A99" s="12"/>
      <c r="C99" s="36"/>
      <c r="D99" s="37"/>
      <c r="E99" s="37"/>
      <c r="F99" s="37"/>
    </row>
    <row r="100" spans="1:6" s="13" customFormat="1">
      <c r="A100" s="12"/>
      <c r="C100" s="36"/>
      <c r="D100" s="37"/>
      <c r="E100" s="37"/>
      <c r="F100" s="37"/>
    </row>
    <row r="101" spans="1:6" s="13" customFormat="1">
      <c r="A101" s="12"/>
      <c r="C101" s="36"/>
      <c r="D101" s="37"/>
      <c r="E101" s="37"/>
      <c r="F101" s="37"/>
    </row>
    <row r="102" spans="1:6" s="13" customFormat="1">
      <c r="A102" s="12"/>
      <c r="C102" s="36"/>
      <c r="D102" s="37"/>
      <c r="E102" s="37"/>
      <c r="F102" s="37"/>
    </row>
    <row r="103" spans="1:6" s="13" customFormat="1">
      <c r="A103" s="12"/>
      <c r="C103" s="36"/>
      <c r="D103" s="37"/>
      <c r="E103" s="37"/>
      <c r="F103" s="37"/>
    </row>
    <row r="104" spans="1:6" s="13" customFormat="1">
      <c r="A104" s="12"/>
      <c r="C104" s="36"/>
      <c r="D104" s="37"/>
      <c r="E104" s="37"/>
      <c r="F104" s="37"/>
    </row>
    <row r="105" spans="1:6" s="13" customFormat="1">
      <c r="A105" s="12"/>
      <c r="C105" s="36"/>
      <c r="D105" s="37"/>
      <c r="E105" s="37"/>
      <c r="F105" s="37"/>
    </row>
    <row r="106" spans="1:6" s="13" customFormat="1">
      <c r="A106" s="12"/>
      <c r="C106" s="36"/>
      <c r="D106" s="37"/>
      <c r="E106" s="37"/>
      <c r="F106" s="37"/>
    </row>
    <row r="107" spans="1:6" s="13" customFormat="1">
      <c r="A107" s="12"/>
      <c r="C107" s="36"/>
      <c r="D107" s="37"/>
      <c r="E107" s="37"/>
      <c r="F107" s="37"/>
    </row>
    <row r="108" spans="1:6" s="13" customFormat="1">
      <c r="A108" s="12"/>
      <c r="C108" s="36"/>
      <c r="D108" s="37"/>
      <c r="E108" s="37"/>
      <c r="F108" s="37"/>
    </row>
    <row r="109" spans="1:6" s="13" customFormat="1">
      <c r="A109" s="12"/>
      <c r="C109" s="36"/>
      <c r="D109" s="37"/>
      <c r="E109" s="37"/>
      <c r="F109" s="37"/>
    </row>
    <row r="110" spans="1:6" s="13" customFormat="1">
      <c r="A110" s="12"/>
      <c r="C110" s="36"/>
      <c r="D110" s="37"/>
      <c r="E110" s="37"/>
      <c r="F110" s="37"/>
    </row>
    <row r="111" spans="1:6" s="13" customFormat="1">
      <c r="A111" s="12"/>
      <c r="C111" s="36"/>
      <c r="D111" s="37"/>
      <c r="E111" s="37"/>
      <c r="F111" s="37"/>
    </row>
    <row r="112" spans="1:6" s="13" customFormat="1">
      <c r="A112" s="12"/>
      <c r="C112" s="36"/>
      <c r="D112" s="37"/>
      <c r="E112" s="37"/>
      <c r="F112" s="37"/>
    </row>
    <row r="113" spans="1:6" s="13" customFormat="1">
      <c r="A113" s="12"/>
      <c r="C113" s="36"/>
      <c r="D113" s="37"/>
      <c r="E113" s="37"/>
      <c r="F113" s="37"/>
    </row>
    <row r="114" spans="1:6" s="13" customFormat="1">
      <c r="A114" s="12"/>
      <c r="C114" s="36"/>
      <c r="D114" s="37"/>
      <c r="E114" s="37"/>
      <c r="F114" s="37"/>
    </row>
    <row r="115" spans="1:6" s="13" customFormat="1">
      <c r="A115" s="12"/>
      <c r="C115" s="36"/>
      <c r="D115" s="37"/>
      <c r="E115" s="37"/>
      <c r="F115" s="37"/>
    </row>
    <row r="116" spans="1:6" s="13" customFormat="1">
      <c r="A116" s="12"/>
      <c r="C116" s="36"/>
      <c r="D116" s="37"/>
      <c r="E116" s="37"/>
      <c r="F116" s="37"/>
    </row>
    <row r="117" spans="1:6" s="13" customFormat="1">
      <c r="A117" s="12"/>
      <c r="C117" s="36"/>
      <c r="D117" s="37"/>
      <c r="E117" s="37"/>
      <c r="F117" s="37"/>
    </row>
    <row r="118" spans="1:6" s="13" customFormat="1">
      <c r="A118" s="12"/>
      <c r="C118" s="36"/>
      <c r="D118" s="37"/>
      <c r="E118" s="37"/>
      <c r="F118" s="37"/>
    </row>
    <row r="119" spans="1:6" s="13" customFormat="1">
      <c r="A119" s="12"/>
      <c r="C119" s="36"/>
      <c r="D119" s="37"/>
      <c r="E119" s="37"/>
      <c r="F119" s="37"/>
    </row>
    <row r="120" spans="1:6" s="13" customFormat="1">
      <c r="A120" s="12"/>
      <c r="C120" s="36"/>
      <c r="D120" s="37"/>
      <c r="E120" s="37"/>
      <c r="F120" s="37"/>
    </row>
    <row r="135" spans="2:3" ht="18.75">
      <c r="B135" s="5"/>
      <c r="C135" s="5"/>
    </row>
    <row r="136" spans="2:3" ht="18.75">
      <c r="B136" s="5"/>
      <c r="C136" s="6"/>
    </row>
    <row r="137" spans="2:3">
      <c r="B137" s="7"/>
      <c r="C137" s="6"/>
    </row>
  </sheetData>
  <mergeCells count="9">
    <mergeCell ref="E10:F10"/>
    <mergeCell ref="B10:B11"/>
    <mergeCell ref="C10:C11"/>
    <mergeCell ref="D10:D11"/>
    <mergeCell ref="E1:F1"/>
    <mergeCell ref="E2:F2"/>
    <mergeCell ref="E3:F3"/>
    <mergeCell ref="E6:F6"/>
    <mergeCell ref="B8:F8"/>
  </mergeCells>
  <pageMargins left="0.25" right="0.25" top="0.75" bottom="0.75" header="0.29861111111111099" footer="0.29861111111111099"/>
  <pageSetup paperSize="9" scale="5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по Безвозмездным</vt:lpstr>
      <vt:lpstr>'Приложение по Безвозмездным'!Заголовки_для_печати</vt:lpstr>
      <vt:lpstr>'Приложение по Безвозмездным'!Область_печати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СНД2</cp:lastModifiedBy>
  <cp:lastPrinted>2025-07-30T01:43:00Z</cp:lastPrinted>
  <dcterms:created xsi:type="dcterms:W3CDTF">2020-01-10T00:49:00Z</dcterms:created>
  <dcterms:modified xsi:type="dcterms:W3CDTF">2025-09-12T02:15:57Z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F268D56FED6144319AD5CBECE469632E_13</vt:lpwstr>
  </property>
  <property fmtid="{D5CDD505-2E9C-101B-9397-08002B2CF9AE}" pid="3" name="KSOProductBuildVer">
    <vt:lpwstr>1049-12.2.0.22549</vt:lpwstr>
  </property>
</Properties>
</file>